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880" windowHeight="79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<sst xmlns="http://schemas.openxmlformats.org/spreadsheetml/2006/main" count="85" uniqueCount="85">
  <si>
    <t>Spółdzielnia Mieszkaniowa w Sokółce</t>
  </si>
  <si>
    <t xml:space="preserve">budynek </t>
  </si>
  <si>
    <t>zadłużenie zasądzone</t>
  </si>
  <si>
    <t>razem zadłużenie</t>
  </si>
  <si>
    <t>1.</t>
  </si>
  <si>
    <t>2.</t>
  </si>
  <si>
    <t>5.</t>
  </si>
  <si>
    <t>6.(3.+5.)</t>
  </si>
  <si>
    <t>7.</t>
  </si>
  <si>
    <t>ul.Sikorskiego  6</t>
  </si>
  <si>
    <t>ul.Sikorskiego 8</t>
  </si>
  <si>
    <t>ul.Sikorskiego 10</t>
  </si>
  <si>
    <t>ul.Sikorskiego 12</t>
  </si>
  <si>
    <t>ul.Sikorskiego 14</t>
  </si>
  <si>
    <t>ul.Sikorskiego 16</t>
  </si>
  <si>
    <t>ul.Sikorskiego 18</t>
  </si>
  <si>
    <t>ul.Piłsudskiego 9</t>
  </si>
  <si>
    <t>ul.Piłsudskiego 9A</t>
  </si>
  <si>
    <t>ul.Piłsudskiego 11</t>
  </si>
  <si>
    <t>ul.Piłsudskiego 13</t>
  </si>
  <si>
    <t>ul. Os. Centrum 1</t>
  </si>
  <si>
    <t>ul. Osiedle Centrum 2</t>
  </si>
  <si>
    <t>ul. Os. Centrum 3</t>
  </si>
  <si>
    <t>ul. Os. Centrum 4</t>
  </si>
  <si>
    <t>ul. Sikorskiego 25</t>
  </si>
  <si>
    <t>ul.Os.Centrum 21</t>
  </si>
  <si>
    <t>ul.Os.Centrum 19</t>
  </si>
  <si>
    <t>ul.Os.Centrum 20</t>
  </si>
  <si>
    <t>ul. Os. Centrum 13</t>
  </si>
  <si>
    <t>ul. Osiedle Centrum 14</t>
  </si>
  <si>
    <t>ul. Osiedle Centrum 15</t>
  </si>
  <si>
    <t>ul. Os. Centrum 16</t>
  </si>
  <si>
    <t>ul.Os. Centrum 13A</t>
  </si>
  <si>
    <t>ul. Os. Centrum 10</t>
  </si>
  <si>
    <t>ul. Os. Centrum 12</t>
  </si>
  <si>
    <t>ul. Ściegiennego 18</t>
  </si>
  <si>
    <t>ul.Ściegiennego 20</t>
  </si>
  <si>
    <t>ul.Ściegiennego 22</t>
  </si>
  <si>
    <t>ul. Pocztowa 2</t>
  </si>
  <si>
    <t>ul.Pocztowa 3</t>
  </si>
  <si>
    <t>ul Pocztowa 4</t>
  </si>
  <si>
    <t>ul.Pocztowa 5</t>
  </si>
  <si>
    <t>ul. Grodzieńska 22</t>
  </si>
  <si>
    <t>ul.Grodzieńska 24</t>
  </si>
  <si>
    <t>ul.Grodzieńska 26</t>
  </si>
  <si>
    <t>ul.Grodzieńska 28</t>
  </si>
  <si>
    <t>ul.Grodzieńska 30</t>
  </si>
  <si>
    <t>ul. Wyszyńskiego 1</t>
  </si>
  <si>
    <t>ul.Wyszyńskiego 3</t>
  </si>
  <si>
    <t>ul.Wyszyńskiego 4</t>
  </si>
  <si>
    <t>ul.Wyszyńskiego 5</t>
  </si>
  <si>
    <t>ul.Kołłątaja 2</t>
  </si>
  <si>
    <t>ul.Kołłątaja 4</t>
  </si>
  <si>
    <t>ul.Wojska Polskiego 6</t>
  </si>
  <si>
    <t>ul.Wojska Polskiego 7</t>
  </si>
  <si>
    <t>ul. Kołłątaja 17</t>
  </si>
  <si>
    <t>ul.Kołłątaja 19</t>
  </si>
  <si>
    <t>ul.Kołłątaja 23</t>
  </si>
  <si>
    <t>ul.Kołłątaja 38</t>
  </si>
  <si>
    <t>ul. Kołłątaja 40</t>
  </si>
  <si>
    <t>ul.Kołłątaja 42</t>
  </si>
  <si>
    <t>ul.1-go Maja 11</t>
  </si>
  <si>
    <t>ul.Kolejowa 63</t>
  </si>
  <si>
    <t>ul Kolejowa 65</t>
  </si>
  <si>
    <t>ul.Kolejowa 67</t>
  </si>
  <si>
    <t>ul.Broniewskiego 16</t>
  </si>
  <si>
    <t>ul.Broniewskiego 18</t>
  </si>
  <si>
    <t>ul.Broniewskiego 20</t>
  </si>
  <si>
    <t>ul.Broniewskiego 22</t>
  </si>
  <si>
    <t>ul.Broniewskiego 24</t>
  </si>
  <si>
    <t>ul.Broniewskiego 26</t>
  </si>
  <si>
    <t>ul.Broniewskiego 28</t>
  </si>
  <si>
    <t>ul.Broniewskiego 30</t>
  </si>
  <si>
    <t>ul. Broniewskiego 32</t>
  </si>
  <si>
    <t>ul. Broniewskiego 10</t>
  </si>
  <si>
    <t>ul. Broniewskiego 14</t>
  </si>
  <si>
    <t>ul.Os.Zielone 11</t>
  </si>
  <si>
    <t>ul.Os. Zielone 12</t>
  </si>
  <si>
    <t>ul.Kuźmy 3</t>
  </si>
  <si>
    <t>Razem:</t>
  </si>
  <si>
    <t xml:space="preserve">ilość lokali ogółem </t>
  </si>
  <si>
    <t>ilość lokali zadłużonych &gt;1 m-c</t>
  </si>
  <si>
    <t>Sokółka 13-11-2017 r</t>
  </si>
  <si>
    <t>saldo bieżące                 ( - ) nadpłata</t>
  </si>
  <si>
    <t>Zadłużenie mieszkańców  wg budynków - stan na dzień 30-10-2017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</si>
</sst>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i/>
      <sz val="1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1"/>
      <color indexed="8"/>
      <name val="Arial"/>
      <family val="2"/>
    </font>
    <font>
      <b/>
      <sz val="14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indexed="8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i/>
      <sz val="12"/>
      <color theme="1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43" fontId="42" fillId="0" borderId="0" xfId="42" applyFont="1" applyAlignment="1">
      <alignment/>
    </xf>
    <xf numFmtId="43" fontId="42" fillId="0" borderId="0" xfId="42" applyFont="1" applyFill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3" fontId="43" fillId="0" borderId="0" xfId="42" applyFont="1" applyAlignment="1">
      <alignment/>
    </xf>
    <xf numFmtId="43" fontId="43" fillId="0" borderId="0" xfId="42" applyFont="1" applyFill="1" applyAlignment="1">
      <alignment/>
    </xf>
    <xf numFmtId="0" fontId="44" fillId="0" borderId="10" xfId="0" applyFont="1" applyBorder="1" applyAlignment="1">
      <alignment horizontal="center" vertical="center" wrapText="1"/>
    </xf>
    <xf numFmtId="43" fontId="44" fillId="0" borderId="11" xfId="42" applyFont="1" applyBorder="1" applyAlignment="1">
      <alignment horizontal="center" vertical="center" wrapText="1"/>
    </xf>
    <xf numFmtId="43" fontId="44" fillId="0" borderId="11" xfId="42" applyFont="1" applyFill="1" applyBorder="1" applyAlignment="1">
      <alignment horizontal="center" vertical="center" wrapText="1"/>
    </xf>
    <xf numFmtId="43" fontId="44" fillId="0" borderId="12" xfId="42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3" fontId="44" fillId="0" borderId="14" xfId="42" applyFont="1" applyBorder="1" applyAlignment="1">
      <alignment horizontal="center" vertical="center" wrapText="1"/>
    </xf>
    <xf numFmtId="43" fontId="44" fillId="0" borderId="14" xfId="42" applyFont="1" applyFill="1" applyBorder="1" applyAlignment="1">
      <alignment horizontal="center" vertical="center" wrapText="1"/>
    </xf>
    <xf numFmtId="43" fontId="44" fillId="0" borderId="15" xfId="42" applyFont="1" applyBorder="1" applyAlignment="1">
      <alignment horizontal="center" vertical="center" wrapText="1"/>
    </xf>
    <xf numFmtId="0" fontId="43" fillId="0" borderId="16" xfId="0" applyFont="1" applyBorder="1" applyAlignment="1">
      <alignment/>
    </xf>
    <xf numFmtId="43" fontId="43" fillId="0" borderId="17" xfId="42" applyFont="1" applyBorder="1" applyAlignment="1">
      <alignment/>
    </xf>
    <xf numFmtId="43" fontId="43" fillId="0" borderId="17" xfId="42" applyFont="1" applyFill="1" applyBorder="1" applyAlignment="1">
      <alignment/>
    </xf>
    <xf numFmtId="43" fontId="43" fillId="0" borderId="18" xfId="42" applyFont="1" applyBorder="1" applyAlignment="1">
      <alignment/>
    </xf>
    <xf numFmtId="0" fontId="43" fillId="0" borderId="19" xfId="0" applyFont="1" applyBorder="1" applyAlignment="1">
      <alignment/>
    </xf>
    <xf numFmtId="43" fontId="43" fillId="0" borderId="20" xfId="42" applyFont="1" applyBorder="1" applyAlignment="1">
      <alignment/>
    </xf>
    <xf numFmtId="43" fontId="43" fillId="0" borderId="20" xfId="42" applyFont="1" applyFill="1" applyBorder="1" applyAlignment="1">
      <alignment/>
    </xf>
    <xf numFmtId="43" fontId="43" fillId="0" borderId="21" xfId="42" applyFont="1" applyBorder="1" applyAlignment="1">
      <alignment/>
    </xf>
    <xf numFmtId="0" fontId="43" fillId="0" borderId="13" xfId="0" applyFont="1" applyBorder="1" applyAlignment="1">
      <alignment/>
    </xf>
    <xf numFmtId="43" fontId="43" fillId="0" borderId="14" xfId="42" applyFont="1" applyBorder="1" applyAlignment="1">
      <alignment/>
    </xf>
    <xf numFmtId="43" fontId="43" fillId="0" borderId="14" xfId="42" applyFont="1" applyFill="1" applyBorder="1" applyAlignment="1">
      <alignment/>
    </xf>
    <xf numFmtId="0" fontId="45" fillId="0" borderId="0" xfId="0" applyFont="1" applyAlignment="1">
      <alignment/>
    </xf>
    <xf numFmtId="0" fontId="0" fillId="0" borderId="0" xfId="0" applyFill="1" applyAlignment="1">
      <alignment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0"/>
  <sheetViews>
    <sheetView tabSelected="1" zoomScalePageLayoutView="0" workbookViewId="0" topLeftCell="A1">
      <selection activeCell="H4" sqref="H4"/>
    </sheetView>
  </sheetViews>
  <sheetFormatPr defaultColWidth="19.8984375" defaultRowHeight="14.25"/>
  <cols>
    <col min="1" max="1" width="19.8984375" style="0" customWidth="1"/>
    <col min="2" max="2" width="14" style="0" customWidth="1"/>
    <col min="3" max="3" width="11.8984375" style="28" customWidth="1"/>
    <col min="4" max="4" width="11.59765625" style="0" bestFit="1" customWidth="1"/>
    <col min="5" max="5" width="9.8984375" style="0" bestFit="1" customWidth="1"/>
    <col min="6" max="6" width="11.59765625" style="0" customWidth="1"/>
    <col min="7" max="254" width="9" style="0" customWidth="1"/>
  </cols>
  <sheetData>
    <row r="1" spans="1:6" ht="15.75">
      <c r="A1" s="1" t="s">
        <v>0</v>
      </c>
      <c r="B1" s="2"/>
      <c r="C1" s="3"/>
      <c r="D1" s="2"/>
      <c r="E1" s="2"/>
      <c r="F1" s="2"/>
    </row>
    <row r="2" spans="1:6" ht="14.25">
      <c r="A2" s="4"/>
      <c r="B2" s="2"/>
      <c r="C2" s="3"/>
      <c r="D2" s="2"/>
      <c r="E2" s="2"/>
      <c r="F2" s="2"/>
    </row>
    <row r="3" spans="1:6" ht="18">
      <c r="A3" s="29" t="s">
        <v>84</v>
      </c>
      <c r="B3" s="30"/>
      <c r="C3" s="30"/>
      <c r="D3" s="30"/>
      <c r="E3" s="30"/>
      <c r="F3" s="30"/>
    </row>
    <row r="4" spans="1:6" ht="15">
      <c r="A4" s="31"/>
      <c r="B4" s="32"/>
      <c r="C4" s="32"/>
      <c r="D4" s="32"/>
      <c r="E4" s="32"/>
      <c r="F4" s="32"/>
    </row>
    <row r="5" spans="1:6" ht="15" thickBot="1">
      <c r="A5" s="5"/>
      <c r="B5" s="6"/>
      <c r="C5" s="7"/>
      <c r="D5" s="6"/>
      <c r="E5" s="6"/>
      <c r="F5" s="6"/>
    </row>
    <row r="6" spans="1:6" ht="39" thickTop="1">
      <c r="A6" s="8" t="s">
        <v>1</v>
      </c>
      <c r="B6" s="9" t="s">
        <v>83</v>
      </c>
      <c r="C6" s="10" t="s">
        <v>2</v>
      </c>
      <c r="D6" s="9" t="s">
        <v>3</v>
      </c>
      <c r="E6" s="9" t="s">
        <v>80</v>
      </c>
      <c r="F6" s="11" t="s">
        <v>81</v>
      </c>
    </row>
    <row r="7" spans="1:6" ht="19.5" customHeight="1" thickBot="1">
      <c r="A7" s="12" t="s">
        <v>4</v>
      </c>
      <c r="B7" s="13" t="s">
        <v>5</v>
      </c>
      <c r="C7" s="14" t="s">
        <v>6</v>
      </c>
      <c r="D7" s="13" t="s">
        <v>7</v>
      </c>
      <c r="E7" s="13" t="s">
        <v>8</v>
      </c>
      <c r="F7" s="15"/>
    </row>
    <row r="8" spans="1:6" ht="19.5" customHeight="1" thickTop="1">
      <c r="A8" s="16" t="s">
        <v>9</v>
      </c>
      <c r="B8" s="17">
        <f>3605.56-512.28</f>
        <v>3093.2799999999997</v>
      </c>
      <c r="C8" s="18"/>
      <c r="D8" s="17">
        <f>B8+C8</f>
        <v>3093.2799999999997</v>
      </c>
      <c r="E8" s="17">
        <v>24</v>
      </c>
      <c r="F8" s="19">
        <v>3</v>
      </c>
    </row>
    <row r="9" spans="1:6" ht="19.5" customHeight="1">
      <c r="A9" s="20" t="s">
        <v>10</v>
      </c>
      <c r="B9" s="17">
        <f>3352.5-2937.82</f>
        <v>414.67999999999984</v>
      </c>
      <c r="C9" s="22"/>
      <c r="D9" s="21">
        <f>B9+C9</f>
        <v>414.67999999999984</v>
      </c>
      <c r="E9" s="21">
        <v>24</v>
      </c>
      <c r="F9" s="23">
        <v>3</v>
      </c>
    </row>
    <row r="10" spans="1:6" ht="19.5" customHeight="1">
      <c r="A10" s="20" t="s">
        <v>11</v>
      </c>
      <c r="B10" s="17">
        <f>8417.47-1929.56</f>
        <v>6487.91</v>
      </c>
      <c r="C10" s="22"/>
      <c r="D10" s="21">
        <f aca="true" t="shared" si="0" ref="D10:D73">B10+C10</f>
        <v>6487.91</v>
      </c>
      <c r="E10" s="21">
        <v>24</v>
      </c>
      <c r="F10" s="23">
        <v>2</v>
      </c>
    </row>
    <row r="11" spans="1:6" ht="19.5" customHeight="1">
      <c r="A11" s="20" t="s">
        <v>12</v>
      </c>
      <c r="B11" s="17">
        <f>5453.25-2587.84</f>
        <v>2865.41</v>
      </c>
      <c r="C11" s="22"/>
      <c r="D11" s="21">
        <f t="shared" si="0"/>
        <v>2865.41</v>
      </c>
      <c r="E11" s="21">
        <v>45</v>
      </c>
      <c r="F11" s="23">
        <v>3</v>
      </c>
    </row>
    <row r="12" spans="1:6" ht="19.5" customHeight="1">
      <c r="A12" s="20" t="s">
        <v>13</v>
      </c>
      <c r="B12" s="17">
        <f>8678.31-1821.15</f>
        <v>6857.16</v>
      </c>
      <c r="C12" s="22">
        <v>21623.7</v>
      </c>
      <c r="D12" s="21">
        <f t="shared" si="0"/>
        <v>28480.86</v>
      </c>
      <c r="E12" s="21">
        <v>45</v>
      </c>
      <c r="F12" s="23">
        <v>3</v>
      </c>
    </row>
    <row r="13" spans="1:6" ht="19.5" customHeight="1">
      <c r="A13" s="20" t="s">
        <v>14</v>
      </c>
      <c r="B13" s="17">
        <f>7387.33-3215.29</f>
        <v>4172.04</v>
      </c>
      <c r="C13" s="22"/>
      <c r="D13" s="21">
        <f t="shared" si="0"/>
        <v>4172.04</v>
      </c>
      <c r="E13" s="21">
        <v>50</v>
      </c>
      <c r="F13" s="23">
        <v>4</v>
      </c>
    </row>
    <row r="14" spans="1:6" ht="19.5" customHeight="1">
      <c r="A14" s="20" t="s">
        <v>15</v>
      </c>
      <c r="B14" s="17">
        <f>3200.94-3351.37</f>
        <v>-150.42999999999984</v>
      </c>
      <c r="C14" s="22"/>
      <c r="D14" s="21">
        <f t="shared" si="0"/>
        <v>-150.42999999999984</v>
      </c>
      <c r="E14" s="21">
        <v>50</v>
      </c>
      <c r="F14" s="23">
        <v>3</v>
      </c>
    </row>
    <row r="15" spans="1:6" ht="19.5" customHeight="1">
      <c r="A15" s="20" t="s">
        <v>16</v>
      </c>
      <c r="B15" s="17">
        <f>3368.75-2685.02</f>
        <v>683.73</v>
      </c>
      <c r="C15" s="22"/>
      <c r="D15" s="21">
        <f t="shared" si="0"/>
        <v>683.73</v>
      </c>
      <c r="E15" s="21">
        <v>36</v>
      </c>
      <c r="F15" s="23">
        <v>2</v>
      </c>
    </row>
    <row r="16" spans="1:6" ht="19.5" customHeight="1">
      <c r="A16" s="20" t="s">
        <v>17</v>
      </c>
      <c r="B16" s="17">
        <f>6888.22-3189.62</f>
        <v>3698.6000000000004</v>
      </c>
      <c r="C16" s="22"/>
      <c r="D16" s="21">
        <f t="shared" si="0"/>
        <v>3698.6000000000004</v>
      </c>
      <c r="E16" s="21">
        <v>41</v>
      </c>
      <c r="F16" s="23">
        <v>6</v>
      </c>
    </row>
    <row r="17" spans="1:6" ht="19.5" customHeight="1">
      <c r="A17" s="20" t="s">
        <v>18</v>
      </c>
      <c r="B17" s="17">
        <f>2845.29-4964.68</f>
        <v>-2119.3900000000003</v>
      </c>
      <c r="C17" s="22"/>
      <c r="D17" s="21">
        <f t="shared" si="0"/>
        <v>-2119.3900000000003</v>
      </c>
      <c r="E17" s="21">
        <v>36</v>
      </c>
      <c r="F17" s="23">
        <v>3</v>
      </c>
    </row>
    <row r="18" spans="1:6" ht="19.5" customHeight="1">
      <c r="A18" s="20" t="s">
        <v>19</v>
      </c>
      <c r="B18" s="17">
        <f>4707.71-1321.9</f>
        <v>3385.81</v>
      </c>
      <c r="C18" s="22"/>
      <c r="D18" s="21">
        <f t="shared" si="0"/>
        <v>3385.81</v>
      </c>
      <c r="E18" s="21">
        <v>36</v>
      </c>
      <c r="F18" s="23">
        <v>5</v>
      </c>
    </row>
    <row r="19" spans="1:6" ht="19.5" customHeight="1">
      <c r="A19" s="20" t="s">
        <v>20</v>
      </c>
      <c r="B19" s="17">
        <f>4299.13-5159.6</f>
        <v>-860.4700000000003</v>
      </c>
      <c r="C19" s="22"/>
      <c r="D19" s="21">
        <f t="shared" si="0"/>
        <v>-860.4700000000003</v>
      </c>
      <c r="E19" s="21">
        <v>60</v>
      </c>
      <c r="F19" s="23">
        <v>5</v>
      </c>
    </row>
    <row r="20" spans="1:6" ht="19.5" customHeight="1">
      <c r="A20" s="20" t="s">
        <v>21</v>
      </c>
      <c r="B20" s="17">
        <f>1539.96-701.11</f>
        <v>838.85</v>
      </c>
      <c r="C20" s="22"/>
      <c r="D20" s="21">
        <f t="shared" si="0"/>
        <v>838.85</v>
      </c>
      <c r="E20" s="21">
        <v>25</v>
      </c>
      <c r="F20" s="23">
        <v>2</v>
      </c>
    </row>
    <row r="21" spans="1:6" ht="19.5" customHeight="1">
      <c r="A21" s="20" t="s">
        <v>22</v>
      </c>
      <c r="B21" s="17">
        <f>8176.18-1184.97</f>
        <v>6991.21</v>
      </c>
      <c r="C21" s="22"/>
      <c r="D21" s="21">
        <f t="shared" si="0"/>
        <v>6991.21</v>
      </c>
      <c r="E21" s="21">
        <v>25</v>
      </c>
      <c r="F21" s="23">
        <v>4</v>
      </c>
    </row>
    <row r="22" spans="1:6" ht="19.5" customHeight="1">
      <c r="A22" s="20" t="s">
        <v>23</v>
      </c>
      <c r="B22" s="17">
        <f>2265.4-1726.81</f>
        <v>538.5900000000001</v>
      </c>
      <c r="C22" s="22"/>
      <c r="D22" s="21">
        <f t="shared" si="0"/>
        <v>538.5900000000001</v>
      </c>
      <c r="E22" s="21">
        <v>60</v>
      </c>
      <c r="F22" s="23">
        <v>2</v>
      </c>
    </row>
    <row r="23" spans="1:6" ht="19.5" customHeight="1">
      <c r="A23" s="20" t="s">
        <v>24</v>
      </c>
      <c r="B23" s="17">
        <f>1357.85-630.93</f>
        <v>726.92</v>
      </c>
      <c r="C23" s="22"/>
      <c r="D23" s="21">
        <f t="shared" si="0"/>
        <v>726.92</v>
      </c>
      <c r="E23" s="21">
        <v>15</v>
      </c>
      <c r="F23" s="23">
        <v>2</v>
      </c>
    </row>
    <row r="24" spans="1:6" ht="19.5" customHeight="1">
      <c r="A24" s="20" t="s">
        <v>25</v>
      </c>
      <c r="B24" s="17">
        <f>1894.75-1363.77</f>
        <v>530.98</v>
      </c>
      <c r="C24" s="22"/>
      <c r="D24" s="21">
        <f t="shared" si="0"/>
        <v>530.98</v>
      </c>
      <c r="E24" s="21">
        <v>30</v>
      </c>
      <c r="F24" s="23">
        <v>2</v>
      </c>
    </row>
    <row r="25" spans="1:6" ht="19.5" customHeight="1">
      <c r="A25" s="20" t="s">
        <v>26</v>
      </c>
      <c r="B25" s="17">
        <f>19893.32-4658</f>
        <v>15235.32</v>
      </c>
      <c r="C25" s="22">
        <f>8051.72+1014.09</f>
        <v>9065.81</v>
      </c>
      <c r="D25" s="21">
        <f t="shared" si="0"/>
        <v>24301.129999999997</v>
      </c>
      <c r="E25" s="21">
        <v>74</v>
      </c>
      <c r="F25" s="23">
        <v>9</v>
      </c>
    </row>
    <row r="26" spans="1:6" ht="19.5" customHeight="1">
      <c r="A26" s="20" t="s">
        <v>27</v>
      </c>
      <c r="B26" s="17">
        <f>1605.37-8089.46</f>
        <v>-6484.09</v>
      </c>
      <c r="C26" s="22"/>
      <c r="D26" s="21">
        <f t="shared" si="0"/>
        <v>-6484.09</v>
      </c>
      <c r="E26" s="21">
        <v>45</v>
      </c>
      <c r="F26" s="23">
        <v>2</v>
      </c>
    </row>
    <row r="27" spans="1:6" ht="19.5" customHeight="1">
      <c r="A27" s="20" t="s">
        <v>28</v>
      </c>
      <c r="B27" s="17">
        <f>5639.55-3033.52</f>
        <v>2606.03</v>
      </c>
      <c r="C27" s="22"/>
      <c r="D27" s="21">
        <f t="shared" si="0"/>
        <v>2606.03</v>
      </c>
      <c r="E27" s="21">
        <v>65</v>
      </c>
      <c r="F27" s="23">
        <v>7</v>
      </c>
    </row>
    <row r="28" spans="1:6" ht="19.5" customHeight="1">
      <c r="A28" s="20" t="s">
        <v>29</v>
      </c>
      <c r="B28" s="17">
        <f>2053.48-2103.22</f>
        <v>-49.73999999999978</v>
      </c>
      <c r="C28" s="22"/>
      <c r="D28" s="21">
        <f t="shared" si="0"/>
        <v>-49.73999999999978</v>
      </c>
      <c r="E28" s="21">
        <v>25</v>
      </c>
      <c r="F28" s="23">
        <v>2</v>
      </c>
    </row>
    <row r="29" spans="1:6" ht="19.5" customHeight="1">
      <c r="A29" s="20" t="s">
        <v>30</v>
      </c>
      <c r="B29" s="17">
        <f>6085.97-840.71</f>
        <v>5245.26</v>
      </c>
      <c r="C29" s="22"/>
      <c r="D29" s="21">
        <f t="shared" si="0"/>
        <v>5245.26</v>
      </c>
      <c r="E29" s="21">
        <v>25</v>
      </c>
      <c r="F29" s="23">
        <v>3</v>
      </c>
    </row>
    <row r="30" spans="1:6" ht="19.5" customHeight="1">
      <c r="A30" s="20" t="s">
        <v>31</v>
      </c>
      <c r="B30" s="17">
        <f>3084.3-3269.65</f>
        <v>-185.3499999999999</v>
      </c>
      <c r="C30" s="22"/>
      <c r="D30" s="21">
        <f t="shared" si="0"/>
        <v>-185.3499999999999</v>
      </c>
      <c r="E30" s="21">
        <v>65</v>
      </c>
      <c r="F30" s="23">
        <v>3</v>
      </c>
    </row>
    <row r="31" spans="1:6" ht="19.5" customHeight="1">
      <c r="A31" s="20" t="s">
        <v>32</v>
      </c>
      <c r="B31" s="17">
        <f>2951.88-1400.49</f>
        <v>1551.39</v>
      </c>
      <c r="C31" s="22"/>
      <c r="D31" s="21">
        <f t="shared" si="0"/>
        <v>1551.39</v>
      </c>
      <c r="E31" s="21">
        <v>36</v>
      </c>
      <c r="F31" s="23">
        <v>3</v>
      </c>
    </row>
    <row r="32" spans="1:6" ht="19.5" customHeight="1">
      <c r="A32" s="20" t="s">
        <v>33</v>
      </c>
      <c r="B32" s="17">
        <f>2971.66-7232.65</f>
        <v>-4260.99</v>
      </c>
      <c r="C32" s="22"/>
      <c r="D32" s="21">
        <f t="shared" si="0"/>
        <v>-4260.99</v>
      </c>
      <c r="E32" s="21">
        <v>65</v>
      </c>
      <c r="F32" s="23">
        <v>4</v>
      </c>
    </row>
    <row r="33" spans="1:6" ht="19.5" customHeight="1">
      <c r="A33" s="20" t="s">
        <v>34</v>
      </c>
      <c r="B33" s="17">
        <f>6255-1895.26</f>
        <v>4359.74</v>
      </c>
      <c r="C33" s="22">
        <v>4699.98</v>
      </c>
      <c r="D33" s="21">
        <f t="shared" si="0"/>
        <v>9059.72</v>
      </c>
      <c r="E33" s="21">
        <v>16</v>
      </c>
      <c r="F33" s="23">
        <v>3</v>
      </c>
    </row>
    <row r="34" spans="1:6" ht="19.5" customHeight="1">
      <c r="A34" s="20" t="s">
        <v>35</v>
      </c>
      <c r="B34" s="17">
        <f>7996.73-4579.81-1000</f>
        <v>2416.919999999999</v>
      </c>
      <c r="C34" s="22"/>
      <c r="D34" s="21">
        <f t="shared" si="0"/>
        <v>2416.919999999999</v>
      </c>
      <c r="E34" s="21">
        <v>18</v>
      </c>
      <c r="F34" s="23">
        <v>1</v>
      </c>
    </row>
    <row r="35" spans="1:6" ht="19.5" customHeight="1">
      <c r="A35" s="20" t="s">
        <v>36</v>
      </c>
      <c r="B35" s="17">
        <f>2357.99-2129.41</f>
        <v>228.57999999999993</v>
      </c>
      <c r="C35" s="22"/>
      <c r="D35" s="21">
        <f t="shared" si="0"/>
        <v>228.57999999999993</v>
      </c>
      <c r="E35" s="21">
        <v>40</v>
      </c>
      <c r="F35" s="23">
        <v>2</v>
      </c>
    </row>
    <row r="36" spans="1:6" ht="19.5" customHeight="1">
      <c r="A36" s="20" t="s">
        <v>37</v>
      </c>
      <c r="B36" s="17">
        <f>5724.04-509.14</f>
        <v>5214.9</v>
      </c>
      <c r="C36" s="22"/>
      <c r="D36" s="21">
        <f t="shared" si="0"/>
        <v>5214.9</v>
      </c>
      <c r="E36" s="21">
        <v>24</v>
      </c>
      <c r="F36" s="23">
        <v>4</v>
      </c>
    </row>
    <row r="37" spans="1:6" ht="19.5" customHeight="1">
      <c r="A37" s="20" t="s">
        <v>38</v>
      </c>
      <c r="B37" s="17">
        <f>10206.5-7357.77</f>
        <v>2848.7299999999996</v>
      </c>
      <c r="C37" s="22"/>
      <c r="D37" s="21">
        <f t="shared" si="0"/>
        <v>2848.7299999999996</v>
      </c>
      <c r="E37" s="21">
        <v>65</v>
      </c>
      <c r="F37" s="23">
        <v>4</v>
      </c>
    </row>
    <row r="38" spans="1:6" ht="19.5" customHeight="1">
      <c r="A38" s="20" t="s">
        <v>39</v>
      </c>
      <c r="B38" s="17">
        <f>902.43-1857.74</f>
        <v>-955.3100000000001</v>
      </c>
      <c r="C38" s="22"/>
      <c r="D38" s="21">
        <f t="shared" si="0"/>
        <v>-955.3100000000001</v>
      </c>
      <c r="E38" s="21">
        <v>35</v>
      </c>
      <c r="F38" s="23">
        <v>1</v>
      </c>
    </row>
    <row r="39" spans="1:6" ht="19.5" customHeight="1">
      <c r="A39" s="20" t="s">
        <v>40</v>
      </c>
      <c r="B39" s="17">
        <f>2638.1-3571.62</f>
        <v>-933.52</v>
      </c>
      <c r="C39" s="22"/>
      <c r="D39" s="21">
        <f t="shared" si="0"/>
        <v>-933.52</v>
      </c>
      <c r="E39" s="21">
        <v>45</v>
      </c>
      <c r="F39" s="23">
        <v>5</v>
      </c>
    </row>
    <row r="40" spans="1:6" ht="19.5" customHeight="1">
      <c r="A40" s="20" t="s">
        <v>41</v>
      </c>
      <c r="B40" s="17">
        <f>4500.87-2318.98</f>
        <v>2181.89</v>
      </c>
      <c r="C40" s="22"/>
      <c r="D40" s="21">
        <f t="shared" si="0"/>
        <v>2181.89</v>
      </c>
      <c r="E40" s="21">
        <v>45</v>
      </c>
      <c r="F40" s="23">
        <v>4</v>
      </c>
    </row>
    <row r="41" spans="1:6" ht="19.5" customHeight="1">
      <c r="A41" s="20" t="s">
        <v>42</v>
      </c>
      <c r="B41" s="17">
        <f>4923.94-1581.99</f>
        <v>3341.95</v>
      </c>
      <c r="C41" s="22"/>
      <c r="D41" s="21">
        <f t="shared" si="0"/>
        <v>3341.95</v>
      </c>
      <c r="E41" s="21">
        <v>30</v>
      </c>
      <c r="F41" s="23">
        <v>4</v>
      </c>
    </row>
    <row r="42" spans="1:6" ht="19.5" customHeight="1">
      <c r="A42" s="20" t="s">
        <v>43</v>
      </c>
      <c r="B42" s="17">
        <f>2949.14-2175.76</f>
        <v>773.3799999999997</v>
      </c>
      <c r="C42" s="22"/>
      <c r="D42" s="21">
        <f t="shared" si="0"/>
        <v>773.3799999999997</v>
      </c>
      <c r="E42" s="21">
        <v>40</v>
      </c>
      <c r="F42" s="23">
        <v>2</v>
      </c>
    </row>
    <row r="43" spans="1:6" ht="19.5" customHeight="1">
      <c r="A43" s="20" t="s">
        <v>44</v>
      </c>
      <c r="B43" s="17">
        <f>3055.76-3721.97</f>
        <v>-666.2099999999996</v>
      </c>
      <c r="C43" s="22"/>
      <c r="D43" s="21">
        <f t="shared" si="0"/>
        <v>-666.2099999999996</v>
      </c>
      <c r="E43" s="21">
        <v>65</v>
      </c>
      <c r="F43" s="23">
        <v>3</v>
      </c>
    </row>
    <row r="44" spans="1:6" ht="19.5" customHeight="1">
      <c r="A44" s="20" t="s">
        <v>45</v>
      </c>
      <c r="B44" s="17">
        <f>6359.16-2406.86</f>
        <v>3952.2999999999997</v>
      </c>
      <c r="C44" s="22">
        <v>9450.32</v>
      </c>
      <c r="D44" s="21">
        <f t="shared" si="0"/>
        <v>13402.619999999999</v>
      </c>
      <c r="E44" s="21">
        <v>30</v>
      </c>
      <c r="F44" s="23">
        <v>1</v>
      </c>
    </row>
    <row r="45" spans="1:6" ht="19.5" customHeight="1">
      <c r="A45" s="20" t="s">
        <v>46</v>
      </c>
      <c r="B45" s="17">
        <f>4803.62-2885.08</f>
        <v>1918.54</v>
      </c>
      <c r="C45" s="22">
        <v>9893.65</v>
      </c>
      <c r="D45" s="21">
        <f t="shared" si="0"/>
        <v>11812.189999999999</v>
      </c>
      <c r="E45" s="21">
        <v>55</v>
      </c>
      <c r="F45" s="23">
        <v>3</v>
      </c>
    </row>
    <row r="46" spans="1:6" ht="19.5" customHeight="1">
      <c r="A46" s="20" t="s">
        <v>47</v>
      </c>
      <c r="B46" s="17">
        <f>10740.35-2639.29</f>
        <v>8101.06</v>
      </c>
      <c r="C46" s="22"/>
      <c r="D46" s="21">
        <f t="shared" si="0"/>
        <v>8101.06</v>
      </c>
      <c r="E46" s="21">
        <v>56</v>
      </c>
      <c r="F46" s="23">
        <v>4</v>
      </c>
    </row>
    <row r="47" spans="1:6" ht="19.5" customHeight="1">
      <c r="A47" s="20" t="s">
        <v>48</v>
      </c>
      <c r="B47" s="17">
        <f>4602.67-2018.86-1174.5</f>
        <v>1409.3100000000004</v>
      </c>
      <c r="C47" s="22"/>
      <c r="D47" s="21">
        <f t="shared" si="0"/>
        <v>1409.3100000000004</v>
      </c>
      <c r="E47" s="21">
        <v>20</v>
      </c>
      <c r="F47" s="23">
        <v>1</v>
      </c>
    </row>
    <row r="48" spans="1:6" ht="19.5" customHeight="1">
      <c r="A48" s="20" t="s">
        <v>49</v>
      </c>
      <c r="B48" s="17">
        <f>10819.93-4100.87</f>
        <v>6719.06</v>
      </c>
      <c r="C48" s="22"/>
      <c r="D48" s="21">
        <f t="shared" si="0"/>
        <v>6719.06</v>
      </c>
      <c r="E48" s="21">
        <v>83</v>
      </c>
      <c r="F48" s="23">
        <v>14</v>
      </c>
    </row>
    <row r="49" spans="1:6" ht="19.5" customHeight="1">
      <c r="A49" s="20" t="s">
        <v>50</v>
      </c>
      <c r="B49" s="17">
        <f>2820.59-2360.56-29.21</f>
        <v>430.8200000000002</v>
      </c>
      <c r="C49" s="22"/>
      <c r="D49" s="21">
        <f t="shared" si="0"/>
        <v>430.8200000000002</v>
      </c>
      <c r="E49" s="21">
        <v>24</v>
      </c>
      <c r="F49" s="23">
        <v>1</v>
      </c>
    </row>
    <row r="50" spans="1:6" ht="19.5" customHeight="1">
      <c r="A50" s="20" t="s">
        <v>51</v>
      </c>
      <c r="B50" s="17">
        <f>5146.18-1124.87</f>
        <v>4021.3100000000004</v>
      </c>
      <c r="C50" s="22"/>
      <c r="D50" s="21">
        <f t="shared" si="0"/>
        <v>4021.3100000000004</v>
      </c>
      <c r="E50" s="21">
        <v>27</v>
      </c>
      <c r="F50" s="23">
        <v>4</v>
      </c>
    </row>
    <row r="51" spans="1:6" ht="19.5" customHeight="1">
      <c r="A51" s="20" t="s">
        <v>52</v>
      </c>
      <c r="B51" s="17">
        <f>1161.52-919.2</f>
        <v>242.31999999999994</v>
      </c>
      <c r="C51" s="22"/>
      <c r="D51" s="21">
        <f t="shared" si="0"/>
        <v>242.31999999999994</v>
      </c>
      <c r="E51" s="21">
        <v>30</v>
      </c>
      <c r="F51" s="23">
        <v>1</v>
      </c>
    </row>
    <row r="52" spans="1:6" ht="19.5" customHeight="1">
      <c r="A52" s="20" t="s">
        <v>53</v>
      </c>
      <c r="B52" s="17">
        <f>851.2-1710.73</f>
        <v>-859.53</v>
      </c>
      <c r="C52" s="22"/>
      <c r="D52" s="21">
        <f t="shared" si="0"/>
        <v>-859.53</v>
      </c>
      <c r="E52" s="21">
        <v>35</v>
      </c>
      <c r="F52" s="23">
        <v>0</v>
      </c>
    </row>
    <row r="53" spans="1:6" ht="19.5" customHeight="1">
      <c r="A53" s="20" t="s">
        <v>54</v>
      </c>
      <c r="B53" s="17">
        <f>1544.34-792.96</f>
        <v>751.3799999999999</v>
      </c>
      <c r="C53" s="22"/>
      <c r="D53" s="21">
        <f t="shared" si="0"/>
        <v>751.3799999999999</v>
      </c>
      <c r="E53" s="21">
        <v>16</v>
      </c>
      <c r="F53" s="23">
        <v>2</v>
      </c>
    </row>
    <row r="54" spans="1:6" ht="19.5" customHeight="1">
      <c r="A54" s="20" t="s">
        <v>55</v>
      </c>
      <c r="B54" s="17">
        <f>5981.46-1307.42</f>
        <v>4674.04</v>
      </c>
      <c r="C54" s="22"/>
      <c r="D54" s="21">
        <f t="shared" si="0"/>
        <v>4674.04</v>
      </c>
      <c r="E54" s="21">
        <v>28</v>
      </c>
      <c r="F54" s="23">
        <v>1</v>
      </c>
    </row>
    <row r="55" spans="1:6" ht="19.5" customHeight="1">
      <c r="A55" s="20" t="s">
        <v>56</v>
      </c>
      <c r="B55" s="17">
        <f>5800.47-2503.33</f>
        <v>3297.1400000000003</v>
      </c>
      <c r="C55" s="22"/>
      <c r="D55" s="21">
        <f t="shared" si="0"/>
        <v>3297.1400000000003</v>
      </c>
      <c r="E55" s="21">
        <v>28</v>
      </c>
      <c r="F55" s="23">
        <v>5</v>
      </c>
    </row>
    <row r="56" spans="1:6" ht="19.5" customHeight="1">
      <c r="A56" s="20" t="s">
        <v>57</v>
      </c>
      <c r="B56" s="17">
        <f>1146.15-825</f>
        <v>321.1500000000001</v>
      </c>
      <c r="C56" s="22"/>
      <c r="D56" s="21">
        <f t="shared" si="0"/>
        <v>321.1500000000001</v>
      </c>
      <c r="E56" s="21">
        <v>24</v>
      </c>
      <c r="F56" s="23">
        <v>0</v>
      </c>
    </row>
    <row r="57" spans="1:6" ht="19.5" customHeight="1">
      <c r="A57" s="20" t="s">
        <v>58</v>
      </c>
      <c r="B57" s="17">
        <f>2111.73-5292.21</f>
        <v>-3180.48</v>
      </c>
      <c r="C57" s="22"/>
      <c r="D57" s="21">
        <f t="shared" si="0"/>
        <v>-3180.48</v>
      </c>
      <c r="E57" s="21">
        <v>40</v>
      </c>
      <c r="F57" s="23">
        <v>3</v>
      </c>
    </row>
    <row r="58" spans="1:6" ht="19.5" customHeight="1">
      <c r="A58" s="20" t="s">
        <v>59</v>
      </c>
      <c r="B58" s="17">
        <f>21818.4-1462.11</f>
        <v>20356.29</v>
      </c>
      <c r="C58" s="22">
        <f>-26.54+5064</f>
        <v>5037.46</v>
      </c>
      <c r="D58" s="21">
        <f t="shared" si="0"/>
        <v>25393.75</v>
      </c>
      <c r="E58" s="21">
        <v>35</v>
      </c>
      <c r="F58" s="23">
        <v>6</v>
      </c>
    </row>
    <row r="59" spans="1:6" ht="19.5" customHeight="1">
      <c r="A59" s="20" t="s">
        <v>60</v>
      </c>
      <c r="B59" s="17">
        <f>8876.67-1873.05</f>
        <v>7003.62</v>
      </c>
      <c r="C59" s="22"/>
      <c r="D59" s="21">
        <f t="shared" si="0"/>
        <v>7003.62</v>
      </c>
      <c r="E59" s="21">
        <v>36</v>
      </c>
      <c r="F59" s="23">
        <v>4</v>
      </c>
    </row>
    <row r="60" spans="1:6" ht="19.5" customHeight="1">
      <c r="A60" s="20" t="s">
        <v>61</v>
      </c>
      <c r="B60" s="17">
        <f>1675.32-339.23</f>
        <v>1336.09</v>
      </c>
      <c r="C60" s="22"/>
      <c r="D60" s="21">
        <f t="shared" si="0"/>
        <v>1336.09</v>
      </c>
      <c r="E60" s="21">
        <v>20</v>
      </c>
      <c r="F60" s="23">
        <v>2</v>
      </c>
    </row>
    <row r="61" spans="1:6" ht="19.5" customHeight="1">
      <c r="A61" s="20" t="s">
        <v>62</v>
      </c>
      <c r="B61" s="17">
        <f>3834.33-936.87</f>
        <v>2897.46</v>
      </c>
      <c r="C61" s="22"/>
      <c r="D61" s="21">
        <f t="shared" si="0"/>
        <v>2897.46</v>
      </c>
      <c r="E61" s="21">
        <v>28</v>
      </c>
      <c r="F61" s="23">
        <v>2</v>
      </c>
    </row>
    <row r="62" spans="1:6" ht="19.5" customHeight="1">
      <c r="A62" s="20" t="s">
        <v>63</v>
      </c>
      <c r="B62" s="17">
        <f>9131.19-4858.23</f>
        <v>4272.960000000001</v>
      </c>
      <c r="C62" s="22">
        <v>1283.16</v>
      </c>
      <c r="D62" s="21">
        <f t="shared" si="0"/>
        <v>5556.120000000001</v>
      </c>
      <c r="E62" s="21">
        <v>32</v>
      </c>
      <c r="F62" s="23">
        <v>3</v>
      </c>
    </row>
    <row r="63" spans="1:6" ht="19.5" customHeight="1">
      <c r="A63" s="20" t="s">
        <v>64</v>
      </c>
      <c r="B63" s="17">
        <f>1353.93-3129.04</f>
        <v>-1775.11</v>
      </c>
      <c r="C63" s="22"/>
      <c r="D63" s="21">
        <f t="shared" si="0"/>
        <v>-1775.11</v>
      </c>
      <c r="E63" s="21">
        <v>28</v>
      </c>
      <c r="F63" s="23">
        <v>1</v>
      </c>
    </row>
    <row r="64" spans="1:6" ht="19.5" customHeight="1">
      <c r="A64" s="20" t="s">
        <v>65</v>
      </c>
      <c r="B64" s="17">
        <f>6275.98-2656.95</f>
        <v>3619.0299999999997</v>
      </c>
      <c r="C64" s="22">
        <f>3594.12-104.14</f>
        <v>3489.98</v>
      </c>
      <c r="D64" s="21">
        <f t="shared" si="0"/>
        <v>7109.01</v>
      </c>
      <c r="E64" s="21">
        <v>24</v>
      </c>
      <c r="F64" s="23">
        <v>6</v>
      </c>
    </row>
    <row r="65" spans="1:6" ht="19.5" customHeight="1">
      <c r="A65" s="20" t="s">
        <v>66</v>
      </c>
      <c r="B65" s="17">
        <f>8672.18-2013.7</f>
        <v>6658.4800000000005</v>
      </c>
      <c r="C65" s="22">
        <v>6373.86</v>
      </c>
      <c r="D65" s="21">
        <f t="shared" si="0"/>
        <v>13032.34</v>
      </c>
      <c r="E65" s="21">
        <v>24</v>
      </c>
      <c r="F65" s="23">
        <v>1</v>
      </c>
    </row>
    <row r="66" spans="1:6" ht="19.5" customHeight="1">
      <c r="A66" s="20" t="s">
        <v>67</v>
      </c>
      <c r="B66" s="17">
        <f>2491.78-2599.93</f>
        <v>-108.14999999999964</v>
      </c>
      <c r="C66" s="22"/>
      <c r="D66" s="21">
        <f t="shared" si="0"/>
        <v>-108.14999999999964</v>
      </c>
      <c r="E66" s="21">
        <v>24</v>
      </c>
      <c r="F66" s="23">
        <v>2</v>
      </c>
    </row>
    <row r="67" spans="1:6" ht="19.5" customHeight="1">
      <c r="A67" s="20" t="s">
        <v>68</v>
      </c>
      <c r="B67" s="17">
        <f>5600.85-2635.87</f>
        <v>2964.9800000000005</v>
      </c>
      <c r="C67" s="22"/>
      <c r="D67" s="21">
        <f t="shared" si="0"/>
        <v>2964.9800000000005</v>
      </c>
      <c r="E67" s="21">
        <v>40</v>
      </c>
      <c r="F67" s="23">
        <v>3</v>
      </c>
    </row>
    <row r="68" spans="1:6" ht="19.5" customHeight="1">
      <c r="A68" s="20" t="s">
        <v>69</v>
      </c>
      <c r="B68" s="17">
        <f>784.6-2444.07</f>
        <v>-1659.4700000000003</v>
      </c>
      <c r="C68" s="22"/>
      <c r="D68" s="21">
        <f t="shared" si="0"/>
        <v>-1659.4700000000003</v>
      </c>
      <c r="E68" s="21">
        <v>20</v>
      </c>
      <c r="F68" s="23">
        <v>1</v>
      </c>
    </row>
    <row r="69" spans="1:6" ht="19.5" customHeight="1">
      <c r="A69" s="20" t="s">
        <v>70</v>
      </c>
      <c r="B69" s="17">
        <f>2802.93-432.51</f>
        <v>2370.42</v>
      </c>
      <c r="C69" s="22"/>
      <c r="D69" s="21">
        <f t="shared" si="0"/>
        <v>2370.42</v>
      </c>
      <c r="E69" s="21">
        <v>20</v>
      </c>
      <c r="F69" s="23">
        <v>4</v>
      </c>
    </row>
    <row r="70" spans="1:6" ht="19.5" customHeight="1">
      <c r="A70" s="20" t="s">
        <v>71</v>
      </c>
      <c r="B70" s="17">
        <f>2058.7-478.36</f>
        <v>1580.3399999999997</v>
      </c>
      <c r="C70" s="22"/>
      <c r="D70" s="21">
        <f t="shared" si="0"/>
        <v>1580.3399999999997</v>
      </c>
      <c r="E70" s="21">
        <v>20</v>
      </c>
      <c r="F70" s="23">
        <v>4</v>
      </c>
    </row>
    <row r="71" spans="1:6" ht="19.5" customHeight="1">
      <c r="A71" s="20" t="s">
        <v>72</v>
      </c>
      <c r="B71" s="17">
        <f>2042.55-1230.71</f>
        <v>811.8399999999999</v>
      </c>
      <c r="C71" s="22"/>
      <c r="D71" s="21">
        <f t="shared" si="0"/>
        <v>811.8399999999999</v>
      </c>
      <c r="E71" s="21">
        <v>25</v>
      </c>
      <c r="F71" s="23">
        <v>4</v>
      </c>
    </row>
    <row r="72" spans="1:6" ht="19.5" customHeight="1">
      <c r="A72" s="20" t="s">
        <v>73</v>
      </c>
      <c r="B72" s="17">
        <f>14509.77-1261.56</f>
        <v>13248.210000000001</v>
      </c>
      <c r="C72" s="22">
        <v>50211.99</v>
      </c>
      <c r="D72" s="21">
        <f t="shared" si="0"/>
        <v>63460.2</v>
      </c>
      <c r="E72" s="21">
        <v>19</v>
      </c>
      <c r="F72" s="23">
        <v>3</v>
      </c>
    </row>
    <row r="73" spans="1:6" ht="19.5" customHeight="1">
      <c r="A73" s="20" t="s">
        <v>74</v>
      </c>
      <c r="B73" s="17">
        <f>735.19-1658.82</f>
        <v>-923.6299999999999</v>
      </c>
      <c r="C73" s="22"/>
      <c r="D73" s="21">
        <f t="shared" si="0"/>
        <v>-923.6299999999999</v>
      </c>
      <c r="E73" s="21">
        <v>18</v>
      </c>
      <c r="F73" s="23">
        <v>0</v>
      </c>
    </row>
    <row r="74" spans="1:6" ht="19.5" customHeight="1">
      <c r="A74" s="20" t="s">
        <v>75</v>
      </c>
      <c r="B74" s="17">
        <f>2078.14-849.59</f>
        <v>1228.5499999999997</v>
      </c>
      <c r="C74" s="22">
        <v>1078.15</v>
      </c>
      <c r="D74" s="21">
        <f>B74+C74</f>
        <v>2306.7</v>
      </c>
      <c r="E74" s="21">
        <v>15</v>
      </c>
      <c r="F74" s="23">
        <v>1</v>
      </c>
    </row>
    <row r="75" spans="1:6" ht="19.5" customHeight="1">
      <c r="A75" s="20" t="s">
        <v>76</v>
      </c>
      <c r="B75" s="17">
        <f>6917.85-2476.47</f>
        <v>4441.380000000001</v>
      </c>
      <c r="C75" s="22">
        <v>1718.59</v>
      </c>
      <c r="D75" s="21">
        <f>B75+C75</f>
        <v>6159.970000000001</v>
      </c>
      <c r="E75" s="21">
        <v>45</v>
      </c>
      <c r="F75" s="23">
        <v>3</v>
      </c>
    </row>
    <row r="76" spans="1:6" ht="19.5" customHeight="1">
      <c r="A76" s="20" t="s">
        <v>77</v>
      </c>
      <c r="B76" s="17">
        <f>18290.95-4742.26</f>
        <v>13548.69</v>
      </c>
      <c r="C76" s="22">
        <v>20237.44</v>
      </c>
      <c r="D76" s="21">
        <f>B76+C76</f>
        <v>33786.13</v>
      </c>
      <c r="E76" s="21">
        <v>45</v>
      </c>
      <c r="F76" s="23">
        <v>7</v>
      </c>
    </row>
    <row r="77" spans="1:6" ht="19.5" customHeight="1">
      <c r="A77" s="20" t="s">
        <v>78</v>
      </c>
      <c r="B77" s="17">
        <f>1206.15-4959.16</f>
        <v>-3753.0099999999998</v>
      </c>
      <c r="C77" s="22"/>
      <c r="D77" s="21">
        <f>B77+C77</f>
        <v>-3753.0099999999998</v>
      </c>
      <c r="E77" s="21">
        <v>19</v>
      </c>
      <c r="F77" s="23">
        <v>2</v>
      </c>
    </row>
    <row r="78" spans="1:6" ht="19.5" customHeight="1" thickBot="1">
      <c r="A78" s="24" t="s">
        <v>79</v>
      </c>
      <c r="B78" s="25">
        <f>SUM(B8:B77)</f>
        <v>180541.15</v>
      </c>
      <c r="C78" s="26">
        <f>SUM(C8:C77)</f>
        <v>144164.09</v>
      </c>
      <c r="D78" s="25">
        <f>SUM(D8:D77)</f>
        <v>324705.24</v>
      </c>
      <c r="E78" s="25">
        <f>SUM(E8:E77)</f>
        <v>2482</v>
      </c>
      <c r="F78" s="25">
        <f>SUM(F8:F77)</f>
        <v>219</v>
      </c>
    </row>
    <row r="79" spans="1:6" ht="15" thickTop="1">
      <c r="A79" s="4"/>
      <c r="B79" s="2"/>
      <c r="C79" s="3"/>
      <c r="D79" s="2"/>
      <c r="E79" s="2"/>
      <c r="F79" s="2"/>
    </row>
    <row r="80" spans="1:6" ht="14.25">
      <c r="A80" s="27" t="s">
        <v>82</v>
      </c>
      <c r="B80" s="2"/>
      <c r="C80" s="3"/>
      <c r="D80" s="2"/>
      <c r="E80" s="2"/>
      <c r="F80" s="2"/>
    </row>
  </sheetData>
  <sheetProtection/>
  <mergeCells count="2">
    <mergeCell ref="A3:F3"/>
    <mergeCell ref="A4:F4"/>
  </mergeCells>
  <printOptions/>
  <pageMargins left="0.23" right="0.16" top="0.32" bottom="0.22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Spółdzielnia</dc:creator>
  <cp:keywords/>
  <dc:description/>
  <cp:lastModifiedBy>Spółdzielnia</cp:lastModifiedBy>
  <cp:lastPrinted>2017-11-16T13:32:51Z</cp:lastPrinted>
  <dcterms:created xsi:type="dcterms:W3CDTF">2017-11-09T13:19:44Z</dcterms:created>
  <dcterms:modified xsi:type="dcterms:W3CDTF">2017-11-17T08:08:22Z</dcterms:modified>
  <cp:category/>
  <cp:version/>
  <cp:contentType/>
  <cp:contentStatus/>
</cp:coreProperties>
</file>